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urg\Documents\MY_DOCUMENTS\QUANT\PROJECTS\ALGO TRADING\.AlgoTrading\"/>
    </mc:Choice>
  </mc:AlternateContent>
  <xr:revisionPtr revIDLastSave="0" documentId="13_ncr:1_{C603C243-FEAE-4AC3-9F42-C6906D34883F}" xr6:coauthVersionLast="47" xr6:coauthVersionMax="47" xr10:uidLastSave="{00000000-0000-0000-0000-000000000000}"/>
  <bookViews>
    <workbookView xWindow="3900" yWindow="3900" windowWidth="38700" windowHeight="15345" tabRatio="737" xr2:uid="{00000000-000D-0000-FFFF-FFFF00000000}"/>
  </bookViews>
  <sheets>
    <sheet name="SBI and SPY" sheetId="1" r:id="rId1"/>
    <sheet name="Risk Return Chart" sheetId="4" r:id="rId2"/>
    <sheet name="Weight vs Risk Char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J34" i="1" l="1"/>
  <c r="D26" i="1"/>
  <c r="F9" i="1" s="1"/>
  <c r="E26" i="1"/>
  <c r="G9" i="1" s="1"/>
  <c r="I9" i="1" s="1"/>
  <c r="H34" i="1"/>
  <c r="I34" i="1"/>
  <c r="O3" i="1" l="1"/>
  <c r="F17" i="1"/>
  <c r="H17" i="1" s="1"/>
  <c r="G17" i="1"/>
  <c r="I17" i="1" s="1"/>
  <c r="F20" i="1"/>
  <c r="H20" i="1" s="1"/>
  <c r="G21" i="1"/>
  <c r="I21" i="1" s="1"/>
  <c r="F21" i="1"/>
  <c r="H21" i="1" s="1"/>
  <c r="G7" i="1"/>
  <c r="I7" i="1" s="1"/>
  <c r="F7" i="1"/>
  <c r="H7" i="1" s="1"/>
  <c r="G18" i="1"/>
  <c r="I18" i="1" s="1"/>
  <c r="F18" i="1"/>
  <c r="G20" i="1"/>
  <c r="I20" i="1" s="1"/>
  <c r="G8" i="1"/>
  <c r="I8" i="1" s="1"/>
  <c r="F8" i="1"/>
  <c r="J8" i="1" s="1"/>
  <c r="G19" i="1"/>
  <c r="I19" i="1" s="1"/>
  <c r="J9" i="1"/>
  <c r="H9" i="1"/>
  <c r="H18" i="1"/>
  <c r="J18" i="1"/>
  <c r="F19" i="1"/>
  <c r="E27" i="1"/>
  <c r="G14" i="1"/>
  <c r="I14" i="1" s="1"/>
  <c r="G15" i="1"/>
  <c r="I15" i="1" s="1"/>
  <c r="G16" i="1"/>
  <c r="I16" i="1" s="1"/>
  <c r="G3" i="1"/>
  <c r="I3" i="1" s="1"/>
  <c r="G4" i="1"/>
  <c r="I4" i="1" s="1"/>
  <c r="G5" i="1"/>
  <c r="I5" i="1" s="1"/>
  <c r="G6" i="1"/>
  <c r="I6" i="1" s="1"/>
  <c r="G12" i="1"/>
  <c r="I12" i="1" s="1"/>
  <c r="G13" i="1"/>
  <c r="I13" i="1" s="1"/>
  <c r="G10" i="1"/>
  <c r="I10" i="1" s="1"/>
  <c r="D27" i="1"/>
  <c r="F12" i="1"/>
  <c r="F15" i="1"/>
  <c r="F16" i="1"/>
  <c r="F3" i="1"/>
  <c r="F4" i="1"/>
  <c r="F5" i="1"/>
  <c r="F6" i="1"/>
  <c r="F13" i="1"/>
  <c r="F14" i="1"/>
  <c r="F10" i="1"/>
  <c r="G11" i="1"/>
  <c r="I11" i="1" s="1"/>
  <c r="F11" i="1"/>
  <c r="J7" i="1" l="1"/>
  <c r="J21" i="1"/>
  <c r="J17" i="1"/>
  <c r="H8" i="1"/>
  <c r="J20" i="1"/>
  <c r="J11" i="1"/>
  <c r="H11" i="1"/>
  <c r="J10" i="1"/>
  <c r="H10" i="1"/>
  <c r="J14" i="1"/>
  <c r="H14" i="1"/>
  <c r="J13" i="1"/>
  <c r="H13" i="1"/>
  <c r="H6" i="1"/>
  <c r="J6" i="1"/>
  <c r="J5" i="1"/>
  <c r="H5" i="1"/>
  <c r="H19" i="1"/>
  <c r="J19" i="1"/>
  <c r="J4" i="1"/>
  <c r="H4" i="1"/>
  <c r="J3" i="1"/>
  <c r="H3" i="1"/>
  <c r="H16" i="1"/>
  <c r="J16" i="1"/>
  <c r="J15" i="1"/>
  <c r="H15" i="1"/>
  <c r="J12" i="1"/>
  <c r="H12" i="1"/>
  <c r="I26" i="1"/>
  <c r="H26" i="1" l="1"/>
  <c r="H30" i="1"/>
  <c r="H37" i="1" s="1"/>
  <c r="J26" i="1"/>
  <c r="I30" i="1"/>
  <c r="I37" i="1" s="1"/>
  <c r="I27" i="1"/>
  <c r="H27" i="1" l="1"/>
  <c r="P3" i="1"/>
  <c r="J27" i="1"/>
  <c r="J37" i="1"/>
  <c r="Q3" i="1"/>
  <c r="M28" i="1" l="1"/>
  <c r="M4" i="1" s="1"/>
  <c r="M5" i="1" l="1"/>
  <c r="N4" i="1"/>
  <c r="P4" i="1" s="1"/>
  <c r="O4" i="1" l="1"/>
  <c r="Q4" i="1"/>
  <c r="M6" i="1"/>
  <c r="N5" i="1"/>
  <c r="P5" i="1" s="1"/>
  <c r="O5" i="1" l="1"/>
  <c r="N6" i="1"/>
  <c r="Q5" i="1"/>
  <c r="M7" i="1"/>
  <c r="N7" i="1" l="1"/>
  <c r="P7" i="1"/>
  <c r="O7" i="1"/>
  <c r="P6" i="1"/>
  <c r="Q6" i="1" s="1"/>
  <c r="O6" i="1"/>
  <c r="Q7" i="1"/>
  <c r="M8" i="1"/>
  <c r="N8" i="1"/>
  <c r="P8" i="1" l="1"/>
  <c r="O8" i="1"/>
  <c r="Q8" i="1"/>
  <c r="M9" i="1"/>
  <c r="N9" i="1" l="1"/>
  <c r="P9" i="1"/>
  <c r="O9" i="1"/>
  <c r="Q9" i="1"/>
  <c r="M10" i="1"/>
  <c r="N10" i="1"/>
  <c r="P10" i="1" l="1"/>
  <c r="Q10" i="1" s="1"/>
  <c r="O10" i="1"/>
  <c r="M11" i="1"/>
  <c r="N11" i="1" l="1"/>
  <c r="P11" i="1" s="1"/>
  <c r="Q11" i="1" s="1"/>
  <c r="M12" i="1"/>
  <c r="N12" i="1" l="1"/>
  <c r="P12" i="1"/>
  <c r="O12" i="1"/>
  <c r="O11" i="1"/>
  <c r="Q12" i="1"/>
  <c r="M13" i="1"/>
  <c r="N13" i="1"/>
  <c r="P13" i="1" l="1"/>
  <c r="O13" i="1"/>
  <c r="Q13" i="1"/>
  <c r="M14" i="1"/>
  <c r="N14" i="1"/>
  <c r="P14" i="1" l="1"/>
  <c r="O14" i="1"/>
  <c r="Q14" i="1"/>
  <c r="M15" i="1"/>
  <c r="N15" i="1"/>
  <c r="P15" i="1" l="1"/>
  <c r="O15" i="1"/>
  <c r="Q15" i="1"/>
  <c r="M16" i="1"/>
  <c r="N16" i="1" l="1"/>
  <c r="O16" i="1" s="1"/>
  <c r="M17" i="1"/>
  <c r="N17" i="1" l="1"/>
  <c r="P17" i="1"/>
  <c r="O17" i="1"/>
  <c r="P16" i="1"/>
  <c r="Q16" i="1" s="1"/>
  <c r="Q17" i="1"/>
  <c r="M18" i="1"/>
  <c r="N18" i="1" s="1"/>
  <c r="P18" i="1" l="1"/>
  <c r="O18" i="1"/>
  <c r="Q18" i="1"/>
  <c r="M19" i="1"/>
  <c r="N19" i="1" l="1"/>
  <c r="P19" i="1"/>
  <c r="O19" i="1"/>
  <c r="Q19" i="1"/>
  <c r="M20" i="1"/>
  <c r="N20" i="1" l="1"/>
  <c r="P20" i="1"/>
  <c r="O20" i="1"/>
  <c r="Q20" i="1"/>
  <c r="M21" i="1"/>
  <c r="N21" i="1" l="1"/>
  <c r="P21" i="1" s="1"/>
  <c r="Q21" i="1" s="1"/>
  <c r="M22" i="1"/>
  <c r="O21" i="1" l="1"/>
  <c r="N22" i="1"/>
  <c r="P22" i="1" s="1"/>
  <c r="O22" i="1" l="1"/>
  <c r="Q22" i="1"/>
</calcChain>
</file>

<file path=xl/sharedStrings.xml><?xml version="1.0" encoding="utf-8"?>
<sst xmlns="http://schemas.openxmlformats.org/spreadsheetml/2006/main" count="64" uniqueCount="39">
  <si>
    <t>SBI</t>
  </si>
  <si>
    <t>SPY</t>
  </si>
  <si>
    <t>Date</t>
  </si>
  <si>
    <t>Close</t>
  </si>
  <si>
    <t>Daily Return</t>
  </si>
  <si>
    <t>(X - X_Bar)^2</t>
  </si>
  <si>
    <t>Avg Return</t>
  </si>
  <si>
    <t>Std Dev</t>
  </si>
  <si>
    <t>Variance</t>
  </si>
  <si>
    <t>Excel Std Dev</t>
  </si>
  <si>
    <t>+/-</t>
  </si>
  <si>
    <r>
      <t>Variance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</si>
  <si>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Comments</t>
  </si>
  <si>
    <t>Standard Deviation</t>
  </si>
  <si>
    <t>Covariance</t>
  </si>
  <si>
    <t>(X - X_Bar)</t>
  </si>
  <si>
    <t>(Y - Y_Bar)</t>
  </si>
  <si>
    <t>(Y - Y_Bar)^2</t>
  </si>
  <si>
    <t>(x-x_bar)(y-y_bar)</t>
  </si>
  <si>
    <r>
      <t>Covariance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</si>
  <si>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SBI - SPY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</si>
  <si>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Apply Bessels Correction Here i.e. N -1</t>
    </r>
  </si>
  <si>
    <t>Portfolio Formulae</t>
  </si>
  <si>
    <t>Portfolio</t>
  </si>
  <si>
    <t>w(x)</t>
  </si>
  <si>
    <t>w(y)</t>
  </si>
  <si>
    <t>Min</t>
  </si>
  <si>
    <t>Max</t>
  </si>
  <si>
    <t>nBuckets</t>
  </si>
  <si>
    <t>Step</t>
  </si>
  <si>
    <t>Returns</t>
  </si>
  <si>
    <t>Daily</t>
  </si>
  <si>
    <t>Annual</t>
  </si>
  <si>
    <t>Portfolio Weight Range</t>
  </si>
  <si>
    <t>Excel CoVar</t>
  </si>
  <si>
    <t>Compare Manual Calculations vs Excel Methods</t>
  </si>
  <si>
    <t>Weights:</t>
  </si>
  <si>
    <t>&lt;--- An SBI weight of 64% gives the best returns subject to a max risk (or Std Dev) of 1%</t>
  </si>
  <si>
    <t>Best Return with Max Risk of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</si>
</sst>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0.0000%"/>
    <numFmt numFmtId="166" formatCode="#,##0.0000"/>
    <numFmt numFmtId="167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14" fontId="0" fillId="4" borderId="0" xfId="0" applyNumberFormat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/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Risk vs Return (Daily)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'SBI and SPY'!$O$2</c:f>
              <c:strCache>
                <c:ptCount val="1"/>
                <c:pt idx="0">
                  <c:v>Returns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xVal>
          <c:yVal>
            <c:numRef>
              <c:f>'SBI and SPY'!$O$3:$O$22</c:f>
              <c:numCache>
                <c:formatCode>0.000%</c:formatCode>
                <c:ptCount val="20"/>
                <c:pt idx="0">
                  <c:v>8.5547238153839585E-6</c:v>
                </c:pt>
                <c:pt idx="1">
                  <c:v>2.2229696238469958E-4</c:v>
                </c:pt>
                <c:pt idx="2">
                  <c:v>4.3603920095401508E-4</c:v>
                </c:pt>
                <c:pt idx="3">
                  <c:v>6.4978143952333016E-4</c:v>
                </c:pt>
                <c:pt idx="4">
                  <c:v>8.6352367809264577E-4</c:v>
                </c:pt>
                <c:pt idx="5">
                  <c:v>1.0772659166619614E-3</c:v>
                </c:pt>
                <c:pt idx="6">
                  <c:v>1.2910081552312768E-3</c:v>
                </c:pt>
                <c:pt idx="7">
                  <c:v>1.5047503938005922E-3</c:v>
                </c:pt>
                <c:pt idx="8">
                  <c:v>1.7184926323699076E-3</c:v>
                </c:pt>
                <c:pt idx="9">
                  <c:v>1.9322348709392232E-3</c:v>
                </c:pt>
                <c:pt idx="10">
                  <c:v>2.1459771095085388E-3</c:v>
                </c:pt>
                <c:pt idx="11">
                  <c:v>2.359719348077854E-3</c:v>
                </c:pt>
                <c:pt idx="12">
                  <c:v>2.5734615866471696E-3</c:v>
                </c:pt>
                <c:pt idx="13">
                  <c:v>2.7872038252164852E-3</c:v>
                </c:pt>
                <c:pt idx="14">
                  <c:v>3.0009460637858004E-3</c:v>
                </c:pt>
                <c:pt idx="15">
                  <c:v>3.214688302355116E-3</c:v>
                </c:pt>
                <c:pt idx="16">
                  <c:v>3.4284305409244312E-3</c:v>
                </c:pt>
                <c:pt idx="17">
                  <c:v>3.6421727794937468E-3</c:v>
                </c:pt>
                <c:pt idx="18">
                  <c:v>3.855915018063062E-3</c:v>
                </c:pt>
                <c:pt idx="19">
                  <c:v>4.0696572566323768E-3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11-4AA8-80D9-B1CB1EC0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06640"/>
        <c:axId val="375827712"/>
      </c:scatterChart>
      <c:valAx>
        <c:axId val="116410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827712"/>
        <c:crosses val="autoZero"/>
        <c:crossBetween val="midCat"/>
      </c:valAx>
      <c:valAx>
        <c:axId val="37582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0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</a:t>
            </a:r>
            <a:r>
              <a:rPr lang="en-US" baseline="0"/>
              <a:t> vs Risk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'SBI and SPY'!$Q$2</c:f>
              <c:strCache>
                <c:ptCount val="1"/>
                <c:pt idx="0">
                  <c:v>Std 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'SBI and SPY'!$M$3:$M$22</c:f>
              <c:numCache>
                <c:formatCode>#,##0.0000</c:formatCode>
                <c:ptCount val="20"/>
                <c:pt idx="0">
                  <c:v>-0.25</c:v>
                </c:pt>
                <c:pt idx="1">
                  <c:v>-0.19736842105263158</c:v>
                </c:pt>
                <c:pt idx="2">
                  <c:v>-0.14473684210526316</c:v>
                </c:pt>
                <c:pt idx="3">
                  <c:v>-9.2105263157894746E-2</c:v>
                </c:pt>
                <c:pt idx="4">
                  <c:v>-3.9473684210526327E-2</c:v>
                </c:pt>
                <c:pt idx="5">
                  <c:v>1.3157894736842091E-2</c:v>
                </c:pt>
                <c:pt idx="6">
                  <c:v>6.5789473684210509E-2</c:v>
                </c:pt>
                <c:pt idx="7">
                  <c:v>0.11842105263157893</c:v>
                </c:pt>
                <c:pt idx="8">
                  <c:v>0.17105263157894735</c:v>
                </c:pt>
                <c:pt idx="9">
                  <c:v>0.22368421052631576</c:v>
                </c:pt>
                <c:pt idx="10">
                  <c:v>0.27631578947368418</c:v>
                </c:pt>
                <c:pt idx="11">
                  <c:v>0.3289473684210526</c:v>
                </c:pt>
                <c:pt idx="12">
                  <c:v>0.38157894736842102</c:v>
                </c:pt>
                <c:pt idx="13">
                  <c:v>0.43421052631578944</c:v>
                </c:pt>
                <c:pt idx="14">
                  <c:v>0.48684210526315785</c:v>
                </c:pt>
                <c:pt idx="15">
                  <c:v>0.53947368421052633</c:v>
                </c:pt>
                <c:pt idx="16">
                  <c:v>0.59210526315789469</c:v>
                </c:pt>
                <c:pt idx="17">
                  <c:v>0.64473684210526305</c:v>
                </c:pt>
                <c:pt idx="18">
                  <c:v>0.69736842105263142</c:v>
                </c:pt>
                <c:pt idx="19">
                  <c:v>0.74999999999999978</c:v>
                </c:pt>
              </c:numCache>
            </c:numRef>
          </c:xVal>
          <c:y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EA-4B01-B848-76F535A36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789616"/>
        <c:axId val="1194623856"/>
      </c:scatterChart>
      <c:valAx>
        <c:axId val="120078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623856"/>
        <c:crosses val="autoZero"/>
        <c:crossBetween val="midCat"/>
      </c:valAx>
      <c:valAx>
        <c:axId val="119462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7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vs Return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'SBI and SPY'!$O$2</c:f>
              <c:strCache>
                <c:ptCount val="1"/>
                <c:pt idx="0">
                  <c:v>Returns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xVal>
          <c:yVal>
            <c:numRef>
              <c:f>'SBI and SPY'!$O$3:$O$22</c:f>
              <c:numCache>
                <c:formatCode>0.000%</c:formatCode>
                <c:ptCount val="20"/>
                <c:pt idx="0">
                  <c:v>8.5547238153839585E-6</c:v>
                </c:pt>
                <c:pt idx="1">
                  <c:v>2.2229696238469958E-4</c:v>
                </c:pt>
                <c:pt idx="2">
                  <c:v>4.3603920095401508E-4</c:v>
                </c:pt>
                <c:pt idx="3">
                  <c:v>6.4978143952333016E-4</c:v>
                </c:pt>
                <c:pt idx="4">
                  <c:v>8.6352367809264577E-4</c:v>
                </c:pt>
                <c:pt idx="5">
                  <c:v>1.0772659166619614E-3</c:v>
                </c:pt>
                <c:pt idx="6">
                  <c:v>1.2910081552312768E-3</c:v>
                </c:pt>
                <c:pt idx="7">
                  <c:v>1.5047503938005922E-3</c:v>
                </c:pt>
                <c:pt idx="8">
                  <c:v>1.7184926323699076E-3</c:v>
                </c:pt>
                <c:pt idx="9">
                  <c:v>1.9322348709392232E-3</c:v>
                </c:pt>
                <c:pt idx="10">
                  <c:v>2.1459771095085388E-3</c:v>
                </c:pt>
                <c:pt idx="11">
                  <c:v>2.359719348077854E-3</c:v>
                </c:pt>
                <c:pt idx="12">
                  <c:v>2.5734615866471696E-3</c:v>
                </c:pt>
                <c:pt idx="13">
                  <c:v>2.7872038252164852E-3</c:v>
                </c:pt>
                <c:pt idx="14">
                  <c:v>3.0009460637858004E-3</c:v>
                </c:pt>
                <c:pt idx="15">
                  <c:v>3.214688302355116E-3</c:v>
                </c:pt>
                <c:pt idx="16">
                  <c:v>3.4284305409244312E-3</c:v>
                </c:pt>
                <c:pt idx="17">
                  <c:v>3.6421727794937468E-3</c:v>
                </c:pt>
                <c:pt idx="18">
                  <c:v>3.855915018063062E-3</c:v>
                </c:pt>
                <c:pt idx="19">
                  <c:v>4.0696572566323768E-3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88-4315-B166-520BA78E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873776"/>
        <c:axId val="1834514368"/>
      </c:scatterChart>
      <c:valAx>
        <c:axId val="115787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514368"/>
        <c:crosses val="autoZero"/>
        <c:crossBetween val="midCat"/>
        <c:majorUnit val="1.0000000000000002E-3"/>
      </c:valAx>
      <c:valAx>
        <c:axId val="183451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7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 vs Risk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'SBI and SPY'!$M$3:$M$22</c:f>
              <c:numCache>
                <c:formatCode>#,##0.0000</c:formatCode>
                <c:ptCount val="20"/>
                <c:pt idx="0">
                  <c:v>-0.25</c:v>
                </c:pt>
                <c:pt idx="1">
                  <c:v>-0.19736842105263158</c:v>
                </c:pt>
                <c:pt idx="2">
                  <c:v>-0.14473684210526316</c:v>
                </c:pt>
                <c:pt idx="3">
                  <c:v>-9.2105263157894746E-2</c:v>
                </c:pt>
                <c:pt idx="4">
                  <c:v>-3.9473684210526327E-2</c:v>
                </c:pt>
                <c:pt idx="5">
                  <c:v>1.3157894736842091E-2</c:v>
                </c:pt>
                <c:pt idx="6">
                  <c:v>6.5789473684210509E-2</c:v>
                </c:pt>
                <c:pt idx="7">
                  <c:v>0.11842105263157893</c:v>
                </c:pt>
                <c:pt idx="8">
                  <c:v>0.17105263157894735</c:v>
                </c:pt>
                <c:pt idx="9">
                  <c:v>0.22368421052631576</c:v>
                </c:pt>
                <c:pt idx="10">
                  <c:v>0.27631578947368418</c:v>
                </c:pt>
                <c:pt idx="11">
                  <c:v>0.3289473684210526</c:v>
                </c:pt>
                <c:pt idx="12">
                  <c:v>0.38157894736842102</c:v>
                </c:pt>
                <c:pt idx="13">
                  <c:v>0.43421052631578944</c:v>
                </c:pt>
                <c:pt idx="14">
                  <c:v>0.48684210526315785</c:v>
                </c:pt>
                <c:pt idx="15">
                  <c:v>0.53947368421052633</c:v>
                </c:pt>
                <c:pt idx="16">
                  <c:v>0.59210526315789469</c:v>
                </c:pt>
                <c:pt idx="17">
                  <c:v>0.64473684210526305</c:v>
                </c:pt>
                <c:pt idx="18">
                  <c:v>0.69736842105263142</c:v>
                </c:pt>
                <c:pt idx="19">
                  <c:v>0.74999999999999978</c:v>
                </c:pt>
              </c:numCache>
            </c:numRef>
          </c:xVal>
          <c:y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D6-4742-AB40-008284B3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587824"/>
        <c:axId val="1134596304"/>
      </c:scatterChart>
      <c:valAx>
        <c:axId val="113358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96304"/>
        <c:crosses val="autoZero"/>
        <c:crossBetween val="midCat"/>
        <c:majorUnit val="2.0000000000000004E-2"/>
        <c:minorUnit val="2.0000000000000004E-2"/>
      </c:valAx>
      <c:valAx>
        <c:axId val="11345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8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437205-A946-4AE0-B1EB-BDFDCA21C62C}">
  <sheetPr>
    <tabColor rgb="FF00B050"/>
  </sheetPr>
  <sheetViews>
    <sheetView zoomScale="11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9F42F4-B37A-4AF9-898D-E18ED81B34CC}">
  <sheetPr>
    <tabColor rgb="FF00B050"/>
  </sheetPr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38101</xdr:colOff>
      <xdr:row>31</xdr:row>
      <xdr:rowOff>22499</xdr:rowOff>
    </xdr:from>
    <xdr:to>
      <xdr:col>13</xdr:col>
      <xdr:colOff>285750</xdr:colOff>
      <xdr:row>33</xdr:row>
      <xdr:rowOff>103451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8D2BB-4246-847D-0170-E805B2C6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6351" y="5985149"/>
          <a:ext cx="1466849" cy="46195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35</xdr:row>
      <xdr:rowOff>49723</xdr:rowOff>
    </xdr:from>
    <xdr:to>
      <xdr:col>14</xdr:col>
      <xdr:colOff>485775</xdr:colOff>
      <xdr:row>37</xdr:row>
      <xdr:rowOff>88480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8D40FF-75CE-5598-24A5-089E58AC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7775" y="6774373"/>
          <a:ext cx="2305050" cy="419757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25</xdr:row>
      <xdr:rowOff>35595</xdr:rowOff>
    </xdr:from>
    <xdr:to>
      <xdr:col>19</xdr:col>
      <xdr:colOff>477674</xdr:colOff>
      <xdr:row>27</xdr:row>
      <xdr:rowOff>143064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14EB09-CFB8-A28D-1CBC-B5550092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8284245"/>
          <a:ext cx="3687599" cy="488469"/>
        </a:xfrm>
        <a:prstGeom prst="rect">
          <a:avLst/>
        </a:prstGeom>
      </xdr:spPr>
    </xdr:pic>
    <xdr:clientData/>
  </xdr:twoCellAnchor>
  <xdr:twoCellAnchor>
    <xdr:from>
      <xdr:col>20</xdr:col>
      <xdr:colOff>109537</xdr:colOff>
      <xdr:row>2</xdr:row>
      <xdr:rowOff>76206</xdr:rowOff>
    </xdr:from>
    <xdr:to>
      <xdr:col>27</xdr:col>
      <xdr:colOff>414337</xdr:colOff>
      <xdr:row>16</xdr:row>
      <xdr:rowOff>152406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83E17E-CAD0-5448-F4E9-B9EDEE3B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100012</xdr:colOff>
      <xdr:row>20</xdr:row>
      <xdr:rowOff>133356</xdr:rowOff>
    </xdr:from>
    <xdr:to>
      <xdr:col>27</xdr:col>
      <xdr:colOff>404812</xdr:colOff>
      <xdr:row>34</xdr:row>
      <xdr:rowOff>152406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027114-3224-9D43-FE39-0D07FD119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0097D-D4E8-584E-14AD-6FCBEC029B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6A4DD7-D898-AA24-C1CB-10F037B0BB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42578125" bestFit="1" customWidth="1"/>
    <col min="2" max="3" width="9.140625" style="5"/>
    <col min="4" max="9" width="12.7109375" style="5" customWidth="1"/>
    <col min="10" max="10" width="18.7109375" style="5" customWidth="1"/>
    <col min="12" max="14" width="9.140625" style="5"/>
    <col min="15" max="15" width="12" style="5" customWidth="1"/>
    <col min="16" max="16" width="9.140625" style="5" customWidth="1"/>
    <col min="17" max="17" width="9.140625" customWidth="1"/>
  </cols>
  <sheetData>
    <row r="1" spans="1:17" s="1" customFormat="1" x14ac:dyDescent="0.25">
      <c r="B1" s="7" t="s">
        <v>0</v>
      </c>
      <c r="C1" s="7" t="s">
        <v>1</v>
      </c>
      <c r="D1" s="7" t="s">
        <v>0</v>
      </c>
      <c r="E1" s="7" t="s">
        <v>1</v>
      </c>
      <c r="F1" s="7" t="s">
        <v>0</v>
      </c>
      <c r="G1" s="7" t="s">
        <v>1</v>
      </c>
      <c r="H1" s="7" t="s">
        <v>0</v>
      </c>
      <c r="I1" s="7" t="s">
        <v>1</v>
      </c>
      <c r="J1" s="7" t="s">
        <v>20</v>
      </c>
      <c r="K1" s="7"/>
      <c r="L1" s="7" t="s">
        <v>36</v>
      </c>
      <c r="M1" s="7" t="s">
        <v>0</v>
      </c>
      <c r="N1" s="20" t="s">
        <v>1</v>
      </c>
      <c r="O1" s="7" t="s">
        <v>23</v>
      </c>
      <c r="P1" s="7"/>
    </row>
    <row r="2" spans="1:17" s="4" customFormat="1" x14ac:dyDescent="0.25">
      <c r="A2" s="2" t="s">
        <v>2</v>
      </c>
      <c r="B2" s="6" t="s">
        <v>3</v>
      </c>
      <c r="C2" s="6" t="s">
        <v>3</v>
      </c>
      <c r="D2" s="6" t="s">
        <v>4</v>
      </c>
      <c r="E2" s="6" t="s">
        <v>4</v>
      </c>
      <c r="F2" s="6" t="s">
        <v>15</v>
      </c>
      <c r="G2" s="6" t="s">
        <v>16</v>
      </c>
      <c r="H2" s="6" t="s">
        <v>5</v>
      </c>
      <c r="I2" s="6" t="s">
        <v>17</v>
      </c>
      <c r="J2" s="17" t="s">
        <v>18</v>
      </c>
      <c r="L2" s="17" t="s">
        <v>23</v>
      </c>
      <c r="M2" s="17" t="s">
        <v>24</v>
      </c>
      <c r="N2" s="17" t="s">
        <v>25</v>
      </c>
      <c r="O2" s="17" t="s">
        <v>30</v>
      </c>
      <c r="P2" s="17" t="s">
        <v>8</v>
      </c>
      <c r="Q2" s="17" t="s">
        <v>7</v>
      </c>
    </row>
    <row r="3" spans="1:17" x14ac:dyDescent="0.25">
      <c r="A3" s="3">
        <v>42776</v>
      </c>
      <c r="B3" s="8">
        <v>276.35000000000002</v>
      </c>
      <c r="C3" s="8">
        <v>231.509995</v>
      </c>
      <c r="D3" s="9">
        <f t="shared" ref="D3:D21" si="0">LN(B3/B4)</f>
        <v>1.8109385608320661E-3</v>
      </c>
      <c r="E3" s="9">
        <f>LN(C3/C4)</f>
        <v>3.9384136862429375E-3</v>
      </c>
      <c r="F3" s="9">
        <f t="shared" ref="F3:F21" si="1">D3-D$26</f>
        <v>-3.2739943290045603E-3</v>
      </c>
      <c r="G3" s="9">
        <f t="shared" ref="G3:G21" si="2">E3-E$26</f>
        <v>2.914583329223305E-3</v>
      </c>
      <c r="H3" s="9">
        <f t="shared" ref="H3:H21" si="3">F3^2</f>
        <v>1.071903886635402E-5</v>
      </c>
      <c r="I3" s="9">
        <f t="shared" ref="I3:I21" si="4">G3^2</f>
        <v>8.4947959829864042E-6</v>
      </c>
      <c r="J3" s="9">
        <f>F3*G3</f>
        <v>-9.5423292912883314E-6</v>
      </c>
      <c r="L3" s="5">
        <v>1</v>
      </c>
      <c r="M3" s="24">
        <f>$M$25</f>
        <v>-0.25</v>
      </c>
      <c r="N3" s="24">
        <f t="shared" ref="N3:N22" si="5">1-M3</f>
        <v>1.25</v>
      </c>
      <c r="O3" s="10">
        <f t="shared" ref="O3:O22" si="6">M3*$D$26+N3*$E$26</f>
        <v>8.5547238153839585E-6</v>
      </c>
      <c r="P3" s="10">
        <f t="shared" ref="P3:P22" si="7">M3^2*$H$26+N3^2*$I$26+2*M3*N3*$J$26</f>
        <v>3.6808151398964868E-5</v>
      </c>
      <c r="Q3" s="10">
        <f>SQRT(P3)</f>
        <v>6.0669721772037876E-3</v>
      </c>
    </row>
    <row r="4" spans="1:17" x14ac:dyDescent="0.25">
      <c r="A4" s="3">
        <v>42775</v>
      </c>
      <c r="B4" s="8">
        <v>275.85000000000002</v>
      </c>
      <c r="C4" s="8">
        <v>230.60000600000001</v>
      </c>
      <c r="D4" s="9">
        <f t="shared" si="0"/>
        <v>-4.8820275973083102E-3</v>
      </c>
      <c r="E4" s="9">
        <f t="shared" ref="E4:E21" si="8">LN(C4/C5)</f>
        <v>5.9151223593002736E-3</v>
      </c>
      <c r="F4" s="9">
        <f t="shared" si="1"/>
        <v>-9.9669604871449359E-3</v>
      </c>
      <c r="G4" s="9">
        <f t="shared" si="2"/>
        <v>4.8912920022806412E-3</v>
      </c>
      <c r="H4" s="9">
        <f t="shared" si="3"/>
        <v>9.9340301352308417E-5</v>
      </c>
      <c r="I4" s="9">
        <f t="shared" si="4"/>
        <v>2.3924737451574565E-5</v>
      </c>
      <c r="J4" s="9">
        <f t="shared" ref="J4:J21" si="9">F4*G4</f>
        <v>-4.8751314117819186E-5</v>
      </c>
      <c r="L4" s="5">
        <f t="shared" ref="L4:L22" si="10">L3+1</f>
        <v>2</v>
      </c>
      <c r="M4" s="24">
        <f t="shared" ref="M4:M22" si="11">M3+$M$28</f>
        <v>-0.19736842105263158</v>
      </c>
      <c r="N4" s="24">
        <f t="shared" si="5"/>
        <v>1.1973684210526316</v>
      </c>
      <c r="O4" s="10">
        <f t="shared" si="6"/>
        <v>2.2229696238469958E-4</v>
      </c>
      <c r="P4" s="10">
        <f t="shared" si="7"/>
        <v>3.0001894376671271E-5</v>
      </c>
      <c r="Q4" s="10">
        <f t="shared" ref="Q4:Q22" si="12">SQRT(P4)</f>
        <v>5.47739850446097E-3</v>
      </c>
    </row>
    <row r="5" spans="1:17" x14ac:dyDescent="0.25">
      <c r="A5" s="3">
        <v>42774</v>
      </c>
      <c r="B5" s="8">
        <v>277.2</v>
      </c>
      <c r="C5" s="8">
        <v>229.240005</v>
      </c>
      <c r="D5" s="9">
        <f t="shared" si="0"/>
        <v>-2.522069432709835E-3</v>
      </c>
      <c r="E5" s="9">
        <f t="shared" si="8"/>
        <v>1.3095422684951863E-3</v>
      </c>
      <c r="F5" s="9">
        <f t="shared" si="1"/>
        <v>-7.6070023225464616E-3</v>
      </c>
      <c r="G5" s="9">
        <f t="shared" si="2"/>
        <v>2.8571191147555379E-4</v>
      </c>
      <c r="H5" s="9">
        <f t="shared" si="3"/>
        <v>5.7866484335227263E-5</v>
      </c>
      <c r="I5" s="9">
        <f t="shared" si="4"/>
        <v>8.163129635901469E-8</v>
      </c>
      <c r="J5" s="9">
        <f t="shared" si="9"/>
        <v>-2.1734111741737268E-6</v>
      </c>
      <c r="L5" s="5">
        <f t="shared" si="10"/>
        <v>3</v>
      </c>
      <c r="M5" s="24">
        <f t="shared" si="11"/>
        <v>-0.14473684210526316</v>
      </c>
      <c r="N5" s="24">
        <f t="shared" si="5"/>
        <v>1.1447368421052633</v>
      </c>
      <c r="O5" s="10">
        <f t="shared" si="6"/>
        <v>4.3603920095401508E-4</v>
      </c>
      <c r="P5" s="10">
        <f t="shared" si="7"/>
        <v>2.4514343261986956E-5</v>
      </c>
      <c r="Q5" s="10">
        <f t="shared" si="12"/>
        <v>4.9511961445681948E-3</v>
      </c>
    </row>
    <row r="6" spans="1:17" x14ac:dyDescent="0.25">
      <c r="A6" s="3">
        <v>42773</v>
      </c>
      <c r="B6" s="8">
        <v>277.89999999999998</v>
      </c>
      <c r="C6" s="8">
        <v>228.94000199999999</v>
      </c>
      <c r="D6" s="9">
        <f t="shared" si="0"/>
        <v>3.0633414350992537E-3</v>
      </c>
      <c r="E6" s="9">
        <f t="shared" si="8"/>
        <v>4.3719833624811161E-5</v>
      </c>
      <c r="F6" s="9">
        <f t="shared" si="1"/>
        <v>-2.0215914547373729E-3</v>
      </c>
      <c r="G6" s="9">
        <f t="shared" si="2"/>
        <v>-9.8011052339482137E-4</v>
      </c>
      <c r="H6" s="9">
        <f t="shared" si="3"/>
        <v>4.0868320098671677E-6</v>
      </c>
      <c r="I6" s="9">
        <f t="shared" si="4"/>
        <v>9.6061663806927074E-7</v>
      </c>
      <c r="J6" s="9">
        <f t="shared" si="9"/>
        <v>1.9813830587931447E-6</v>
      </c>
      <c r="L6" s="5">
        <f t="shared" si="10"/>
        <v>4</v>
      </c>
      <c r="M6" s="24">
        <f t="shared" si="11"/>
        <v>-9.2105263157894746E-2</v>
      </c>
      <c r="N6" s="24">
        <f t="shared" si="5"/>
        <v>1.0921052631578947</v>
      </c>
      <c r="O6" s="10">
        <f t="shared" si="6"/>
        <v>6.4978143952333016E-4</v>
      </c>
      <c r="P6" s="10">
        <f t="shared" si="7"/>
        <v>2.0345498054911918E-5</v>
      </c>
      <c r="Q6" s="10">
        <f t="shared" si="12"/>
        <v>4.5105984142807393E-3</v>
      </c>
    </row>
    <row r="7" spans="1:17" x14ac:dyDescent="0.25">
      <c r="A7" s="3">
        <v>42772</v>
      </c>
      <c r="B7" s="8">
        <v>277.05</v>
      </c>
      <c r="C7" s="8">
        <v>228.929993</v>
      </c>
      <c r="D7" s="9">
        <f t="shared" si="0"/>
        <v>-1.8031018228116561E-3</v>
      </c>
      <c r="E7" s="9">
        <f t="shared" si="8"/>
        <v>-1.7893517761860664E-3</v>
      </c>
      <c r="F7" s="9">
        <f t="shared" si="1"/>
        <v>-6.8880347126482827E-3</v>
      </c>
      <c r="G7" s="9">
        <f t="shared" si="2"/>
        <v>-2.8131821332056991E-3</v>
      </c>
      <c r="H7" s="9">
        <f t="shared" si="3"/>
        <v>4.744502220264771E-5</v>
      </c>
      <c r="I7" s="9">
        <f t="shared" si="4"/>
        <v>7.913993714587767E-6</v>
      </c>
      <c r="J7" s="9">
        <f t="shared" si="9"/>
        <v>1.9377296186522802E-5</v>
      </c>
      <c r="L7" s="5">
        <f t="shared" si="10"/>
        <v>5</v>
      </c>
      <c r="M7" s="24">
        <f t="shared" si="11"/>
        <v>-3.9473684210526327E-2</v>
      </c>
      <c r="N7" s="24">
        <f t="shared" si="5"/>
        <v>1.0394736842105263</v>
      </c>
      <c r="O7" s="10">
        <f t="shared" si="6"/>
        <v>8.6352367809264577E-4</v>
      </c>
      <c r="P7" s="10">
        <f t="shared" si="7"/>
        <v>1.7495358755446165E-5</v>
      </c>
      <c r="Q7" s="10">
        <f t="shared" si="12"/>
        <v>4.182745361057276E-3</v>
      </c>
    </row>
    <row r="8" spans="1:17" x14ac:dyDescent="0.25">
      <c r="A8" s="3">
        <v>42769</v>
      </c>
      <c r="B8" s="8">
        <v>277.55</v>
      </c>
      <c r="C8" s="8">
        <v>229.33999600000001</v>
      </c>
      <c r="D8" s="9">
        <f t="shared" si="0"/>
        <v>1.5431004202148003E-2</v>
      </c>
      <c r="E8" s="9">
        <f t="shared" si="8"/>
        <v>6.8692357354580872E-3</v>
      </c>
      <c r="F8" s="9">
        <f t="shared" si="1"/>
        <v>1.0346071312311376E-2</v>
      </c>
      <c r="G8" s="9">
        <f t="shared" si="2"/>
        <v>5.8454053784384548E-3</v>
      </c>
      <c r="H8" s="9">
        <f t="shared" si="3"/>
        <v>1.0704119159943245E-4</v>
      </c>
      <c r="I8" s="9">
        <f t="shared" si="4"/>
        <v>3.4168764038277214E-5</v>
      </c>
      <c r="J8" s="9">
        <f t="shared" si="9"/>
        <v>6.0476980894692722E-5</v>
      </c>
      <c r="L8" s="5">
        <f t="shared" si="10"/>
        <v>6</v>
      </c>
      <c r="M8" s="24">
        <f t="shared" si="11"/>
        <v>1.3157894736842091E-2</v>
      </c>
      <c r="N8" s="24">
        <f t="shared" si="5"/>
        <v>0.98684210526315796</v>
      </c>
      <c r="O8" s="10">
        <f t="shared" si="6"/>
        <v>1.0772659166619614E-3</v>
      </c>
      <c r="P8" s="10">
        <f t="shared" si="7"/>
        <v>1.5963925363589699E-5</v>
      </c>
      <c r="Q8" s="10">
        <f t="shared" si="12"/>
        <v>3.9954881258226381E-3</v>
      </c>
    </row>
    <row r="9" spans="1:17" x14ac:dyDescent="0.25">
      <c r="A9" s="3">
        <v>42768</v>
      </c>
      <c r="B9" s="8">
        <v>273.3</v>
      </c>
      <c r="C9" s="8">
        <v>227.770004</v>
      </c>
      <c r="D9" s="9">
        <f t="shared" si="0"/>
        <v>9.5588963137669836E-3</v>
      </c>
      <c r="E9" s="9">
        <f t="shared" si="8"/>
        <v>6.5881554603834235E-4</v>
      </c>
      <c r="F9" s="9">
        <f t="shared" si="1"/>
        <v>4.473963423930357E-3</v>
      </c>
      <c r="G9" s="9">
        <f t="shared" si="2"/>
        <v>-3.6501481098129014E-4</v>
      </c>
      <c r="H9" s="9">
        <f t="shared" si="3"/>
        <v>2.0016348718666644E-5</v>
      </c>
      <c r="I9" s="9">
        <f t="shared" si="4"/>
        <v>1.3323581223570698E-7</v>
      </c>
      <c r="J9" s="9">
        <f t="shared" si="9"/>
        <v>-1.6330629135231448E-6</v>
      </c>
      <c r="L9" s="5">
        <f t="shared" si="10"/>
        <v>7</v>
      </c>
      <c r="M9" s="24">
        <f t="shared" si="11"/>
        <v>6.5789473684210509E-2</v>
      </c>
      <c r="N9" s="24">
        <f t="shared" si="5"/>
        <v>0.93421052631578949</v>
      </c>
      <c r="O9" s="10">
        <f t="shared" si="6"/>
        <v>1.2910081552312768E-3</v>
      </c>
      <c r="P9" s="10">
        <f t="shared" si="7"/>
        <v>1.5751197879342505E-5</v>
      </c>
      <c r="Q9" s="10">
        <f t="shared" si="12"/>
        <v>3.9687778823389074E-3</v>
      </c>
    </row>
    <row r="10" spans="1:17" x14ac:dyDescent="0.25">
      <c r="A10" s="3">
        <v>42767</v>
      </c>
      <c r="B10" s="8">
        <v>270.7</v>
      </c>
      <c r="C10" s="8">
        <v>227.61999499999999</v>
      </c>
      <c r="D10" s="9">
        <f t="shared" si="0"/>
        <v>3.8984317011347379E-2</v>
      </c>
      <c r="E10" s="9">
        <f t="shared" si="8"/>
        <v>3.9545645329766847E-4</v>
      </c>
      <c r="F10" s="9">
        <f t="shared" si="1"/>
        <v>3.3899384121510751E-2</v>
      </c>
      <c r="G10" s="9">
        <f t="shared" si="2"/>
        <v>-6.2837390372196401E-4</v>
      </c>
      <c r="H10" s="9">
        <f t="shared" si="3"/>
        <v>1.1491682438177352E-3</v>
      </c>
      <c r="I10" s="9">
        <f t="shared" si="4"/>
        <v>3.9485376287878012E-7</v>
      </c>
      <c r="J10" s="9">
        <f t="shared" si="9"/>
        <v>-2.1301488334204073E-5</v>
      </c>
      <c r="L10" s="5">
        <f t="shared" si="10"/>
        <v>8</v>
      </c>
      <c r="M10" s="24">
        <f t="shared" si="11"/>
        <v>0.11842105263157893</v>
      </c>
      <c r="N10" s="24">
        <f t="shared" si="5"/>
        <v>0.88157894736842102</v>
      </c>
      <c r="O10" s="10">
        <f t="shared" si="6"/>
        <v>1.5047503938005922E-3</v>
      </c>
      <c r="P10" s="10">
        <f t="shared" si="7"/>
        <v>1.6857176302704598E-5</v>
      </c>
      <c r="Q10" s="10">
        <f t="shared" si="12"/>
        <v>4.1057491767891273E-3</v>
      </c>
    </row>
    <row r="11" spans="1:17" x14ac:dyDescent="0.25">
      <c r="A11" s="3">
        <v>42766</v>
      </c>
      <c r="B11" s="8">
        <v>260.35000000000002</v>
      </c>
      <c r="C11" s="8">
        <v>227.529999</v>
      </c>
      <c r="D11" s="9">
        <f t="shared" si="0"/>
        <v>-1.3732811660717003E-2</v>
      </c>
      <c r="E11" s="9">
        <f t="shared" si="8"/>
        <v>-8.7914212555899516E-5</v>
      </c>
      <c r="F11" s="9">
        <f t="shared" si="1"/>
        <v>-1.8817744550553628E-2</v>
      </c>
      <c r="G11" s="9">
        <f t="shared" si="2"/>
        <v>-1.1117445695755319E-3</v>
      </c>
      <c r="H11" s="9">
        <f t="shared" si="3"/>
        <v>3.5410750996989074E-4</v>
      </c>
      <c r="I11" s="9">
        <f t="shared" si="4"/>
        <v>1.2359759879806847E-6</v>
      </c>
      <c r="J11" s="9">
        <f t="shared" si="9"/>
        <v>2.0920525315737554E-5</v>
      </c>
      <c r="L11" s="5">
        <f t="shared" si="10"/>
        <v>9</v>
      </c>
      <c r="M11" s="24">
        <f t="shared" si="11"/>
        <v>0.17105263157894735</v>
      </c>
      <c r="N11" s="24">
        <f t="shared" si="5"/>
        <v>0.82894736842105265</v>
      </c>
      <c r="O11" s="10">
        <f t="shared" si="6"/>
        <v>1.7184926323699076E-3</v>
      </c>
      <c r="P11" s="10">
        <f t="shared" si="7"/>
        <v>1.9281860633675969E-5</v>
      </c>
      <c r="Q11" s="10">
        <f t="shared" si="12"/>
        <v>4.3911115487625645E-3</v>
      </c>
    </row>
    <row r="12" spans="1:17" x14ac:dyDescent="0.25">
      <c r="A12" s="3">
        <v>42765</v>
      </c>
      <c r="B12" s="8">
        <v>263.95</v>
      </c>
      <c r="C12" s="8">
        <v>227.550003</v>
      </c>
      <c r="D12" s="9">
        <f t="shared" si="0"/>
        <v>-9.426917473165982E-3</v>
      </c>
      <c r="E12" s="9">
        <f t="shared" si="8"/>
        <v>-6.220987326423677E-3</v>
      </c>
      <c r="F12" s="9">
        <f t="shared" si="1"/>
        <v>-1.4511850363002609E-2</v>
      </c>
      <c r="G12" s="9">
        <f t="shared" si="2"/>
        <v>-7.2448176834433095E-3</v>
      </c>
      <c r="H12" s="9">
        <f t="shared" si="3"/>
        <v>2.1059380095817895E-4</v>
      </c>
      <c r="I12" s="9">
        <f t="shared" si="4"/>
        <v>5.2487383266332883E-5</v>
      </c>
      <c r="J12" s="9">
        <f t="shared" si="9"/>
        <v>1.0513571012936451E-4</v>
      </c>
      <c r="L12" s="5">
        <f t="shared" si="10"/>
        <v>10</v>
      </c>
      <c r="M12" s="24">
        <f t="shared" si="11"/>
        <v>0.22368421052631576</v>
      </c>
      <c r="N12" s="24">
        <f t="shared" si="5"/>
        <v>0.77631578947368429</v>
      </c>
      <c r="O12" s="10">
        <f t="shared" si="6"/>
        <v>1.9322348709392232E-3</v>
      </c>
      <c r="P12" s="10">
        <f t="shared" si="7"/>
        <v>2.3025250872256627E-5</v>
      </c>
      <c r="Q12" s="10">
        <f t="shared" si="12"/>
        <v>4.7984633865703957E-3</v>
      </c>
    </row>
    <row r="13" spans="1:17" x14ac:dyDescent="0.25">
      <c r="A13" s="3">
        <v>42762</v>
      </c>
      <c r="B13" s="8">
        <v>266.45</v>
      </c>
      <c r="C13" s="8">
        <v>228.970001</v>
      </c>
      <c r="D13" s="9">
        <f t="shared" si="0"/>
        <v>2.7586644264671688E-2</v>
      </c>
      <c r="E13" s="9">
        <f t="shared" si="8"/>
        <v>-1.5710280239473872E-3</v>
      </c>
      <c r="F13" s="9">
        <f t="shared" si="1"/>
        <v>2.2501711374835059E-2</v>
      </c>
      <c r="G13" s="9">
        <f t="shared" si="2"/>
        <v>-2.5948583809670194E-3</v>
      </c>
      <c r="H13" s="9">
        <f t="shared" si="3"/>
        <v>5.0632701479638145E-4</v>
      </c>
      <c r="I13" s="9">
        <f t="shared" si="4"/>
        <v>6.7332900172747818E-6</v>
      </c>
      <c r="J13" s="9">
        <f t="shared" si="9"/>
        <v>-5.8388754347091665E-5</v>
      </c>
      <c r="L13" s="5">
        <f t="shared" si="10"/>
        <v>11</v>
      </c>
      <c r="M13" s="24">
        <f t="shared" si="11"/>
        <v>0.27631578947368418</v>
      </c>
      <c r="N13" s="24">
        <f t="shared" si="5"/>
        <v>0.72368421052631582</v>
      </c>
      <c r="O13" s="10">
        <f t="shared" si="6"/>
        <v>2.1459771095085388E-3</v>
      </c>
      <c r="P13" s="10">
        <f t="shared" si="7"/>
        <v>2.8087347018446561E-5</v>
      </c>
      <c r="Q13" s="10">
        <f t="shared" si="12"/>
        <v>5.299749712811593E-3</v>
      </c>
    </row>
    <row r="14" spans="1:17" x14ac:dyDescent="0.25">
      <c r="A14" s="3">
        <v>42760</v>
      </c>
      <c r="B14" s="8">
        <v>259.2</v>
      </c>
      <c r="C14" s="8">
        <v>229.33000200000001</v>
      </c>
      <c r="D14" s="9">
        <f t="shared" si="0"/>
        <v>1.6728653096049904E-2</v>
      </c>
      <c r="E14" s="9">
        <f t="shared" si="8"/>
        <v>-1.04600138233088E-3</v>
      </c>
      <c r="F14" s="9">
        <f t="shared" si="1"/>
        <v>1.1643720206213277E-2</v>
      </c>
      <c r="G14" s="9">
        <f t="shared" si="2"/>
        <v>-2.0698317393505125E-3</v>
      </c>
      <c r="H14" s="9">
        <f t="shared" si="3"/>
        <v>1.3557622024057937E-4</v>
      </c>
      <c r="I14" s="9">
        <f t="shared" si="4"/>
        <v>4.284203429222768E-6</v>
      </c>
      <c r="J14" s="9">
        <f t="shared" si="9"/>
        <v>-2.4100541646937134E-5</v>
      </c>
      <c r="L14" s="5">
        <f t="shared" si="10"/>
        <v>12</v>
      </c>
      <c r="M14" s="24">
        <f t="shared" si="11"/>
        <v>0.3289473684210526</v>
      </c>
      <c r="N14" s="24">
        <f t="shared" si="5"/>
        <v>0.67105263157894735</v>
      </c>
      <c r="O14" s="10">
        <f t="shared" si="6"/>
        <v>2.359719348077854E-3</v>
      </c>
      <c r="P14" s="10">
        <f t="shared" si="7"/>
        <v>3.4468149072245775E-5</v>
      </c>
      <c r="Q14" s="10">
        <f t="shared" si="12"/>
        <v>5.8709581051346101E-3</v>
      </c>
    </row>
    <row r="15" spans="1:17" x14ac:dyDescent="0.25">
      <c r="A15" s="3">
        <v>42759</v>
      </c>
      <c r="B15" s="8">
        <v>254.9</v>
      </c>
      <c r="C15" s="8">
        <v>229.570007</v>
      </c>
      <c r="D15" s="9">
        <f t="shared" si="0"/>
        <v>2.9466674891583207E-3</v>
      </c>
      <c r="E15" s="9">
        <f t="shared" si="8"/>
        <v>8.6182957650541604E-3</v>
      </c>
      <c r="F15" s="9">
        <f t="shared" si="1"/>
        <v>-2.1382654006783059E-3</v>
      </c>
      <c r="G15" s="9">
        <f t="shared" si="2"/>
        <v>7.5944654080345279E-3</v>
      </c>
      <c r="H15" s="9">
        <f t="shared" si="3"/>
        <v>4.5721789237379562E-6</v>
      </c>
      <c r="I15" s="9">
        <f t="shared" si="4"/>
        <v>5.7675904833833049E-5</v>
      </c>
      <c r="J15" s="9">
        <f t="shared" si="9"/>
        <v>-1.6238982618648483E-5</v>
      </c>
      <c r="L15" s="5">
        <f t="shared" si="10"/>
        <v>13</v>
      </c>
      <c r="M15" s="24">
        <f t="shared" si="11"/>
        <v>0.38157894736842102</v>
      </c>
      <c r="N15" s="24">
        <f t="shared" si="5"/>
        <v>0.61842105263157898</v>
      </c>
      <c r="O15" s="10">
        <f t="shared" si="6"/>
        <v>2.5734615866471696E-3</v>
      </c>
      <c r="P15" s="10">
        <f t="shared" si="7"/>
        <v>4.2167657033654281E-5</v>
      </c>
      <c r="Q15" s="10">
        <f t="shared" si="12"/>
        <v>6.4936628364625059E-3</v>
      </c>
    </row>
    <row r="16" spans="1:17" x14ac:dyDescent="0.25">
      <c r="A16" s="3">
        <v>42758</v>
      </c>
      <c r="B16" s="8">
        <v>254.15</v>
      </c>
      <c r="C16" s="8">
        <v>227.60000600000001</v>
      </c>
      <c r="D16" s="9">
        <f t="shared" si="0"/>
        <v>1.2272521412197028E-2</v>
      </c>
      <c r="E16" s="9">
        <f t="shared" si="8"/>
        <v>6.3912592214259096E-3</v>
      </c>
      <c r="F16" s="9">
        <f t="shared" si="1"/>
        <v>7.1875885223604014E-3</v>
      </c>
      <c r="G16" s="9">
        <f t="shared" si="2"/>
        <v>5.3674288644062771E-3</v>
      </c>
      <c r="H16" s="9">
        <f t="shared" si="3"/>
        <v>5.1661428766766977E-5</v>
      </c>
      <c r="I16" s="9">
        <f t="shared" si="4"/>
        <v>2.8809292614461658E-5</v>
      </c>
      <c r="J16" s="9">
        <f t="shared" si="9"/>
        <v>3.8578870100392482E-5</v>
      </c>
      <c r="L16" s="5">
        <f t="shared" si="10"/>
        <v>14</v>
      </c>
      <c r="M16" s="24">
        <f t="shared" si="11"/>
        <v>0.43421052631578944</v>
      </c>
      <c r="N16" s="24">
        <f t="shared" si="5"/>
        <v>0.56578947368421062</v>
      </c>
      <c r="O16" s="10">
        <f t="shared" si="6"/>
        <v>2.7872038252164852E-3</v>
      </c>
      <c r="P16" s="10">
        <f t="shared" si="7"/>
        <v>5.1185870902672053E-5</v>
      </c>
      <c r="Q16" s="10">
        <f t="shared" si="12"/>
        <v>7.1544301591861285E-3</v>
      </c>
    </row>
    <row r="17" spans="1:19" x14ac:dyDescent="0.25">
      <c r="A17" s="3">
        <v>42755</v>
      </c>
      <c r="B17" s="8">
        <v>251.05</v>
      </c>
      <c r="C17" s="8">
        <v>226.14999399999999</v>
      </c>
      <c r="D17" s="9">
        <f t="shared" si="0"/>
        <v>-2.8856649427732105E-2</v>
      </c>
      <c r="E17" s="9">
        <f t="shared" si="8"/>
        <v>-2.6055392483531948E-3</v>
      </c>
      <c r="F17" s="9">
        <f t="shared" si="1"/>
        <v>-3.3941582317568733E-2</v>
      </c>
      <c r="G17" s="9">
        <f t="shared" si="2"/>
        <v>-3.6293696053728273E-3</v>
      </c>
      <c r="H17" s="9">
        <f t="shared" si="3"/>
        <v>1.1520310102202944E-3</v>
      </c>
      <c r="I17" s="9">
        <f t="shared" si="4"/>
        <v>1.3172323732404113E-5</v>
      </c>
      <c r="J17" s="9">
        <f t="shared" si="9"/>
        <v>1.2318654722164377E-4</v>
      </c>
      <c r="L17" s="5">
        <f t="shared" si="10"/>
        <v>15</v>
      </c>
      <c r="M17" s="24">
        <f t="shared" si="11"/>
        <v>0.48684210526315785</v>
      </c>
      <c r="N17" s="24">
        <f t="shared" si="5"/>
        <v>0.51315789473684215</v>
      </c>
      <c r="O17" s="10">
        <f t="shared" si="6"/>
        <v>3.0009460637858004E-3</v>
      </c>
      <c r="P17" s="10">
        <f t="shared" si="7"/>
        <v>6.1522790679299118E-5</v>
      </c>
      <c r="Q17" s="10">
        <f t="shared" si="12"/>
        <v>7.8436465167228894E-3</v>
      </c>
    </row>
    <row r="18" spans="1:19" x14ac:dyDescent="0.25">
      <c r="A18" s="3">
        <v>42754</v>
      </c>
      <c r="B18" s="8">
        <v>258.39999999999998</v>
      </c>
      <c r="C18" s="8">
        <v>226.740005</v>
      </c>
      <c r="D18" s="9">
        <f t="shared" si="0"/>
        <v>1.9351717525308457E-4</v>
      </c>
      <c r="E18" s="9">
        <f t="shared" si="8"/>
        <v>3.6673010658445867E-3</v>
      </c>
      <c r="F18" s="9">
        <f t="shared" si="1"/>
        <v>-4.8914157145835422E-3</v>
      </c>
      <c r="G18" s="9">
        <f t="shared" si="2"/>
        <v>2.6434707088249542E-3</v>
      </c>
      <c r="H18" s="9">
        <f t="shared" si="3"/>
        <v>2.3925947692874824E-5</v>
      </c>
      <c r="I18" s="9">
        <f t="shared" si="4"/>
        <v>6.9879373884155062E-6</v>
      </c>
      <c r="J18" s="9">
        <f t="shared" si="9"/>
        <v>-1.2930314166187677E-5</v>
      </c>
      <c r="L18" s="5">
        <f t="shared" si="10"/>
        <v>16</v>
      </c>
      <c r="M18" s="24">
        <f t="shared" si="11"/>
        <v>0.53947368421052633</v>
      </c>
      <c r="N18" s="24">
        <f t="shared" si="5"/>
        <v>0.46052631578947367</v>
      </c>
      <c r="O18" s="10">
        <f t="shared" si="6"/>
        <v>3.214688302355116E-3</v>
      </c>
      <c r="P18" s="10">
        <f t="shared" si="7"/>
        <v>7.3178416363535483E-5</v>
      </c>
      <c r="Q18" s="10">
        <f t="shared" si="12"/>
        <v>8.5544384014110166E-3</v>
      </c>
    </row>
    <row r="19" spans="1:19" x14ac:dyDescent="0.25">
      <c r="A19" s="3">
        <v>42753</v>
      </c>
      <c r="B19" s="8">
        <v>258.35000000000002</v>
      </c>
      <c r="C19" s="8">
        <v>225.91000399999999</v>
      </c>
      <c r="D19" s="9">
        <f t="shared" si="0"/>
        <v>9.1378102536312303E-3</v>
      </c>
      <c r="E19" s="9">
        <f t="shared" si="8"/>
        <v>-3.7113814199490648E-3</v>
      </c>
      <c r="F19" s="9">
        <f t="shared" si="1"/>
        <v>4.0528773637946037E-3</v>
      </c>
      <c r="G19" s="9">
        <f t="shared" si="2"/>
        <v>-4.7352117769686973E-3</v>
      </c>
      <c r="H19" s="9">
        <f t="shared" si="3"/>
        <v>1.6425814925958697E-5</v>
      </c>
      <c r="I19" s="9">
        <f t="shared" si="4"/>
        <v>2.2422230572743048E-5</v>
      </c>
      <c r="J19" s="9">
        <f t="shared" si="9"/>
        <v>-1.9191232623650055E-5</v>
      </c>
      <c r="L19" s="5">
        <f t="shared" si="10"/>
        <v>17</v>
      </c>
      <c r="M19" s="24">
        <f t="shared" si="11"/>
        <v>0.59210526315789469</v>
      </c>
      <c r="N19" s="24">
        <f t="shared" si="5"/>
        <v>0.40789473684210531</v>
      </c>
      <c r="O19" s="10">
        <f t="shared" si="6"/>
        <v>3.4284305409244312E-3</v>
      </c>
      <c r="P19" s="10">
        <f t="shared" si="7"/>
        <v>8.6152747955381087E-5</v>
      </c>
      <c r="Q19" s="10">
        <f t="shared" si="12"/>
        <v>9.2818504596541025E-3</v>
      </c>
      <c r="R19" s="15" t="s">
        <v>38</v>
      </c>
    </row>
    <row r="20" spans="1:19" x14ac:dyDescent="0.25">
      <c r="A20" s="3">
        <v>42752</v>
      </c>
      <c r="B20" s="8">
        <v>256</v>
      </c>
      <c r="C20" s="8">
        <v>226.75</v>
      </c>
      <c r="D20" s="9">
        <f t="shared" si="0"/>
        <v>9.7703964782661188E-4</v>
      </c>
      <c r="E20" s="9">
        <f t="shared" si="8"/>
        <v>2.2075064152105202E-3</v>
      </c>
      <c r="F20" s="9">
        <f t="shared" si="1"/>
        <v>-4.1078932420100149E-3</v>
      </c>
      <c r="G20" s="9">
        <f t="shared" si="2"/>
        <v>1.1836760581908877E-3</v>
      </c>
      <c r="H20" s="9">
        <f t="shared" si="3"/>
        <v>1.687478688775155E-5</v>
      </c>
      <c r="I20" s="9">
        <f t="shared" si="4"/>
        <v>1.4010890107343178E-6</v>
      </c>
      <c r="J20" s="9">
        <f t="shared" si="9"/>
        <v>-4.8624148801714005E-6</v>
      </c>
      <c r="L20" s="23">
        <f t="shared" si="10"/>
        <v>18</v>
      </c>
      <c r="M20" s="26">
        <f t="shared" si="11"/>
        <v>0.64473684210526305</v>
      </c>
      <c r="N20" s="26">
        <f t="shared" si="5"/>
        <v>0.35526315789473695</v>
      </c>
      <c r="O20" s="27">
        <f t="shared" si="6"/>
        <v>3.6421727794937468E-3</v>
      </c>
      <c r="P20" s="27">
        <f t="shared" si="7"/>
        <v>1.0044578545483597E-4</v>
      </c>
      <c r="Q20" s="27">
        <f t="shared" si="12"/>
        <v>1.0022264487371901E-2</v>
      </c>
      <c r="R20" s="28" t="s">
        <v>37</v>
      </c>
    </row>
    <row r="21" spans="1:19" x14ac:dyDescent="0.25">
      <c r="A21" s="3">
        <v>42751</v>
      </c>
      <c r="B21" s="8">
        <v>255.75</v>
      </c>
      <c r="C21" s="8">
        <v>226.25</v>
      </c>
      <c r="D21" s="9">
        <f t="shared" si="0"/>
        <v>1.914595145935926E-2</v>
      </c>
      <c r="E21" s="9">
        <f t="shared" si="8"/>
        <v>-3.5296881768732977E-3</v>
      </c>
      <c r="F21" s="9">
        <f t="shared" si="1"/>
        <v>1.4061018569522634E-2</v>
      </c>
      <c r="G21" s="9">
        <f t="shared" si="2"/>
        <v>-4.5535185338929302E-3</v>
      </c>
      <c r="H21" s="9">
        <f t="shared" si="3"/>
        <v>1.9771224321246032E-4</v>
      </c>
      <c r="I21" s="9">
        <f t="shared" si="4"/>
        <v>2.073453103850642E-5</v>
      </c>
      <c r="J21" s="9">
        <f t="shared" si="9"/>
        <v>-6.4027108661733964E-5</v>
      </c>
      <c r="L21" s="5">
        <f t="shared" si="10"/>
        <v>19</v>
      </c>
      <c r="M21" s="24">
        <f t="shared" si="11"/>
        <v>0.69736842105263142</v>
      </c>
      <c r="N21" s="24">
        <f t="shared" si="5"/>
        <v>0.30263157894736858</v>
      </c>
      <c r="O21" s="10">
        <f t="shared" si="6"/>
        <v>3.855915018063062E-3</v>
      </c>
      <c r="P21" s="10">
        <f t="shared" si="7"/>
        <v>1.1605752886190015E-4</v>
      </c>
      <c r="Q21" s="10">
        <f t="shared" si="12"/>
        <v>1.0772999993590465E-2</v>
      </c>
    </row>
    <row r="22" spans="1:19" x14ac:dyDescent="0.25">
      <c r="A22" s="3">
        <v>42748</v>
      </c>
      <c r="B22" s="8">
        <v>250.9</v>
      </c>
      <c r="C22" s="8">
        <v>227.050003</v>
      </c>
      <c r="H22" s="9"/>
      <c r="I22" s="9"/>
      <c r="J22" s="9"/>
      <c r="L22" s="5">
        <f t="shared" si="10"/>
        <v>20</v>
      </c>
      <c r="M22" s="24">
        <f t="shared" si="11"/>
        <v>0.74999999999999978</v>
      </c>
      <c r="N22" s="24">
        <f t="shared" si="5"/>
        <v>0.25000000000000022</v>
      </c>
      <c r="O22" s="10">
        <f t="shared" si="6"/>
        <v>4.0696572566323768E-3</v>
      </c>
      <c r="P22" s="10">
        <f t="shared" si="7"/>
        <v>1.3298797817657359E-4</v>
      </c>
      <c r="Q22" s="10">
        <f t="shared" si="12"/>
        <v>1.1532041370744973E-2</v>
      </c>
    </row>
    <row r="24" spans="1:19" x14ac:dyDescent="0.25">
      <c r="D24" s="7" t="s">
        <v>0</v>
      </c>
      <c r="E24" s="7" t="s">
        <v>1</v>
      </c>
      <c r="H24" s="7" t="s">
        <v>0</v>
      </c>
      <c r="I24" s="7" t="s">
        <v>1</v>
      </c>
      <c r="J24" s="7" t="s">
        <v>20</v>
      </c>
      <c r="L24" s="14" t="s">
        <v>33</v>
      </c>
    </row>
    <row r="25" spans="1:19" ht="17.25" x14ac:dyDescent="0.25">
      <c r="D25" s="6" t="s">
        <v>6</v>
      </c>
      <c r="E25" s="6" t="s">
        <v>6</v>
      </c>
      <c r="H25" s="6" t="s">
        <v>11</v>
      </c>
      <c r="I25" s="6" t="s">
        <v>11</v>
      </c>
      <c r="J25" s="6" t="s">
        <v>19</v>
      </c>
      <c r="L25" s="5" t="s">
        <v>26</v>
      </c>
      <c r="M25" s="25">
        <v>-0.25</v>
      </c>
      <c r="O25" s="21" t="s">
        <v>22</v>
      </c>
      <c r="Q25" s="5"/>
      <c r="R25" s="5"/>
      <c r="S25" s="5"/>
    </row>
    <row r="26" spans="1:19" x14ac:dyDescent="0.25">
      <c r="C26" s="5" t="s">
        <v>31</v>
      </c>
      <c r="D26" s="9">
        <f>AVERAGE(D3:D21)</f>
        <v>5.0849328898366266E-3</v>
      </c>
      <c r="E26" s="9">
        <f>AVERAGE(E3:E21)</f>
        <v>1.0238303570196325E-3</v>
      </c>
      <c r="G26" s="5" t="s">
        <v>31</v>
      </c>
      <c r="H26" s="11">
        <f>SUM(H3:H21)/(COUNT(H3:H21)-1)</f>
        <v>2.3141618997206192E-4</v>
      </c>
      <c r="I26" s="11">
        <f>SUM(I3:I21)/(COUNT(I3:I21)-1)</f>
        <v>1.6223155032715442E-5</v>
      </c>
      <c r="J26" s="11">
        <f>SUM(J3:J21)/(COUNT(J3:J21)-1)</f>
        <v>4.8064643406510086E-6</v>
      </c>
      <c r="L26" s="5" t="s">
        <v>27</v>
      </c>
      <c r="M26" s="25">
        <v>0.75</v>
      </c>
      <c r="Q26" s="5"/>
      <c r="R26" s="5"/>
      <c r="S26" s="5"/>
    </row>
    <row r="27" spans="1:19" x14ac:dyDescent="0.25">
      <c r="C27" s="5" t="s">
        <v>32</v>
      </c>
      <c r="D27" s="10">
        <f>D26*252</f>
        <v>1.2814030882388299</v>
      </c>
      <c r="E27" s="10">
        <f>E26*252</f>
        <v>0.25800524996894736</v>
      </c>
      <c r="G27" s="5" t="s">
        <v>32</v>
      </c>
      <c r="H27" s="10">
        <f>H26*252</f>
        <v>5.8316879872959602E-2</v>
      </c>
      <c r="I27" s="10">
        <f t="shared" ref="I27:J27" si="13">I26*252</f>
        <v>4.0882350682442913E-3</v>
      </c>
      <c r="J27" s="10">
        <f t="shared" si="13"/>
        <v>1.2112290138440542E-3</v>
      </c>
      <c r="L27" s="5" t="s">
        <v>28</v>
      </c>
      <c r="M27" s="22">
        <v>19</v>
      </c>
      <c r="Q27" s="5"/>
      <c r="R27" s="5"/>
      <c r="S27" s="5"/>
    </row>
    <row r="28" spans="1:19" x14ac:dyDescent="0.25">
      <c r="L28" s="5" t="s">
        <v>29</v>
      </c>
      <c r="M28" s="19">
        <f>(M26-M25)/M27</f>
        <v>5.2631578947368418E-2</v>
      </c>
      <c r="Q28" s="5"/>
      <c r="R28" s="5"/>
      <c r="S28" s="5"/>
    </row>
    <row r="29" spans="1:19" x14ac:dyDescent="0.25">
      <c r="H29" s="6" t="s">
        <v>7</v>
      </c>
      <c r="I29" s="6" t="s">
        <v>7</v>
      </c>
    </row>
    <row r="30" spans="1:19" x14ac:dyDescent="0.25">
      <c r="C30" s="14" t="s">
        <v>12</v>
      </c>
      <c r="H30" s="10">
        <f>SQRT(H26)</f>
        <v>1.5212369636978387E-2</v>
      </c>
      <c r="I30" s="10">
        <f>SQRT(I26)</f>
        <v>4.0277977894521274E-3</v>
      </c>
    </row>
    <row r="31" spans="1:19" ht="17.25" x14ac:dyDescent="0.25">
      <c r="C31" s="13" t="s">
        <v>21</v>
      </c>
      <c r="L31" s="16" t="s">
        <v>13</v>
      </c>
      <c r="M31"/>
      <c r="N31"/>
    </row>
    <row r="32" spans="1:19" x14ac:dyDescent="0.25">
      <c r="H32" s="14" t="s">
        <v>35</v>
      </c>
      <c r="L32"/>
      <c r="M32"/>
      <c r="N32"/>
    </row>
    <row r="33" spans="4:15" x14ac:dyDescent="0.25">
      <c r="D33" s="14"/>
      <c r="H33" s="18" t="s">
        <v>9</v>
      </c>
      <c r="I33" s="18" t="s">
        <v>9</v>
      </c>
      <c r="J33" s="18" t="s">
        <v>34</v>
      </c>
      <c r="L33"/>
      <c r="M33"/>
      <c r="N33"/>
    </row>
    <row r="34" spans="4:15" x14ac:dyDescent="0.25">
      <c r="H34" s="10">
        <f>_xlfn.STDEV.S(D3:D21)</f>
        <v>1.5212369636978387E-2</v>
      </c>
      <c r="I34" s="10">
        <f>_xlfn.STDEV.S(E3:E21)</f>
        <v>4.0277977894521266E-3</v>
      </c>
      <c r="J34" s="11">
        <f>_xlfn.COVARIANCE.S(D3:D21,E3:E21)</f>
        <v>4.8064643406510086E-6</v>
      </c>
      <c r="L34"/>
      <c r="M34"/>
      <c r="N34"/>
    </row>
    <row r="35" spans="4:15" x14ac:dyDescent="0.25">
      <c r="L35" s="16" t="s">
        <v>14</v>
      </c>
      <c r="M35"/>
      <c r="N35"/>
      <c r="O35"/>
    </row>
    <row r="36" spans="4:15" x14ac:dyDescent="0.25">
      <c r="H36" s="18" t="s">
        <v>10</v>
      </c>
      <c r="I36" s="18" t="s">
        <v>10</v>
      </c>
      <c r="J36" s="18" t="s">
        <v>10</v>
      </c>
      <c r="L36"/>
      <c r="M36"/>
      <c r="N36"/>
      <c r="O36"/>
    </row>
    <row r="37" spans="4:15" x14ac:dyDescent="0.25">
      <c r="H37" s="12">
        <f>H30-H34</f>
        <v>0</v>
      </c>
      <c r="I37" s="12">
        <f>I30-I34</f>
        <v>0</v>
      </c>
      <c r="J37" s="12">
        <f>J26-J34</f>
        <v>0</v>
      </c>
      <c r="L37"/>
      <c r="M37"/>
      <c r="N37"/>
      <c r="O37"/>
    </row>
    <row r="38" spans="4:15" x14ac:dyDescent="0.25">
      <c r="L38"/>
      <c r="M38"/>
      <c r="N38"/>
      <c r="O38"/>
    </row>
    <row r="40" spans="4:15" x14ac:dyDescent="0.25">
      <c r="I40"/>
    </row>
    <row r="41" spans="4:15" x14ac:dyDescent="0.25">
      <c r="I41"/>
    </row>
    <row r="42" spans="4:15" x14ac:dyDescent="0.25">
      <c r="I42"/>
    </row>
    <row r="43" spans="4:15" x14ac:dyDescent="0.25">
      <c r="I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SBI and SPY</vt:lpstr>
      <vt:lpstr>Risk Return Chart</vt:lpstr>
      <vt:lpstr>Weight vs Risk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academy</dc:creator>
  <cp:keywords/>
  <dc:description/>
  <cp:lastModifiedBy>Nicholas Burgess</cp:lastModifiedBy>
  <cp:revision/>
  <dcterms:created xsi:type="dcterms:W3CDTF">2017-02-28T07:10:22Z</dcterms:created>
  <dcterms:modified xsi:type="dcterms:W3CDTF">2023-08-14T10:29:31Z</dcterms:modified>
  <cp:category/>
  <cp:contentStatus/>
</cp:coreProperties>
</file>